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10.0.1.100\事務局共用\田村\HP修正\20241126　RECAM-J・ICI_追加\"/>
    </mc:Choice>
  </mc:AlternateContent>
  <xr:revisionPtr revIDLastSave="0" documentId="13_ncr:1_{D9BD1541-53EF-43AE-8BA6-B3851174E7B9}" xr6:coauthVersionLast="47" xr6:coauthVersionMax="47" xr10:uidLastSave="{00000000-0000-0000-0000-000000000000}"/>
  <bookViews>
    <workbookView xWindow="6315" yWindow="4770" windowWidth="21600" windowHeight="11295" xr2:uid="{00000000-000D-0000-FFFF-FFFF00000000}"/>
  </bookViews>
  <sheets>
    <sheet name="RECAM-J 2023スコアシート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30" l="1"/>
  <c r="B66" i="30"/>
  <c r="B76" i="30"/>
  <c r="B71" i="30"/>
  <c r="B43" i="30"/>
  <c r="B41" i="30"/>
  <c r="B36" i="30"/>
  <c r="B35" i="30"/>
  <c r="B34" i="30"/>
  <c r="B37" i="30" s="1"/>
  <c r="B24" i="30"/>
  <c r="B25" i="30" s="1"/>
  <c r="B10" i="30"/>
  <c r="B38" i="30" l="1"/>
  <c r="B45" i="30"/>
  <c r="B39" i="30" l="1"/>
  <c r="B77" i="30" l="1"/>
</calcChain>
</file>

<file path=xl/sharedStrings.xml><?xml version="1.0" encoding="utf-8"?>
<sst xmlns="http://schemas.openxmlformats.org/spreadsheetml/2006/main" count="133" uniqueCount="116">
  <si>
    <t>項目</t>
  </si>
  <si>
    <t>患者ID</t>
  </si>
  <si>
    <t>性別</t>
  </si>
  <si>
    <t>被疑薬①</t>
  </si>
  <si>
    <t>被疑薬②</t>
  </si>
  <si>
    <t>被疑薬③</t>
  </si>
  <si>
    <t>被疑薬服用開始日</t>
  </si>
  <si>
    <t>yyyy/mm/dd</t>
  </si>
  <si>
    <t>肝障害発症日</t>
  </si>
  <si>
    <t>肝障害がピーク値の50％未満に低下した日</t>
  </si>
  <si>
    <t>mg/dL</t>
  </si>
  <si>
    <t>総ビリルビン</t>
  </si>
  <si>
    <t>直接ビリルビン</t>
  </si>
  <si>
    <t>AST</t>
  </si>
  <si>
    <t>U/L</t>
  </si>
  <si>
    <t>ALT</t>
  </si>
  <si>
    <t>ALP</t>
  </si>
  <si>
    <t>γGTP</t>
  </si>
  <si>
    <t>IgM-HAV抗体</t>
  </si>
  <si>
    <t>HBs抗原</t>
  </si>
  <si>
    <t>IgM-HBc抗体</t>
  </si>
  <si>
    <t>HCV抗体</t>
  </si>
  <si>
    <t>HCV-RNA</t>
  </si>
  <si>
    <t>IgA-HEV抗体</t>
  </si>
  <si>
    <t>IgM-CMV抗体</t>
  </si>
  <si>
    <t>IgM-VCA抗体</t>
  </si>
  <si>
    <t>IgG</t>
  </si>
  <si>
    <t>アルコール摂取量</t>
  </si>
  <si>
    <t>g/日</t>
  </si>
  <si>
    <t>ビール500ml: 20g、日本酒1合（180ml, 15%):20g、ワイン1本（750ml,12%）:72g、焼酎ロック（100ml,25%）:20g</t>
  </si>
  <si>
    <t>肝生検</t>
  </si>
  <si>
    <t>生年月日</t>
    <rPh sb="0" eb="4">
      <t>セイネンガッピ</t>
    </rPh>
    <phoneticPr fontId="4"/>
  </si>
  <si>
    <t>肝障害発症時年齢</t>
    <rPh sb="0" eb="3">
      <t>カンショウガイ</t>
    </rPh>
    <phoneticPr fontId="4"/>
  </si>
  <si>
    <t>ビリルビン基準値上限</t>
    <rPh sb="5" eb="10">
      <t>キジュンチジョウゲン</t>
    </rPh>
    <phoneticPr fontId="4"/>
  </si>
  <si>
    <t>ALT基準値上限</t>
    <rPh sb="3" eb="6">
      <t>キジュンチ</t>
    </rPh>
    <rPh sb="6" eb="8">
      <t>ジョウゲン</t>
    </rPh>
    <phoneticPr fontId="4"/>
  </si>
  <si>
    <t>ALP基準値上限</t>
    <rPh sb="3" eb="8">
      <t>キジュンチジョウゲン</t>
    </rPh>
    <phoneticPr fontId="4"/>
  </si>
  <si>
    <t>γGTP基準値上限</t>
    <rPh sb="4" eb="7">
      <t>キジュンチ</t>
    </rPh>
    <rPh sb="7" eb="9">
      <t>ジョウゲン</t>
    </rPh>
    <phoneticPr fontId="4"/>
  </si>
  <si>
    <t>AST基準値上限</t>
    <rPh sb="3" eb="6">
      <t>キジュンチ</t>
    </rPh>
    <rPh sb="6" eb="8">
      <t>ジョウゲン</t>
    </rPh>
    <phoneticPr fontId="4"/>
  </si>
  <si>
    <t>投与開始から発症までの日数</t>
    <rPh sb="0" eb="4">
      <t>トウヨカイシ</t>
    </rPh>
    <rPh sb="6" eb="8">
      <t>ハッショウ</t>
    </rPh>
    <rPh sb="11" eb="13">
      <t>ニッスウ</t>
    </rPh>
    <phoneticPr fontId="4"/>
  </si>
  <si>
    <t>被疑薬服用中止日</t>
    <rPh sb="0" eb="3">
      <t>ヒギヤク</t>
    </rPh>
    <rPh sb="3" eb="5">
      <t>フクヨウ</t>
    </rPh>
    <rPh sb="5" eb="7">
      <t>チュウシ</t>
    </rPh>
    <rPh sb="7" eb="8">
      <t>ビ</t>
    </rPh>
    <phoneticPr fontId="4"/>
  </si>
  <si>
    <t>投与中止から発症までの日数</t>
  </si>
  <si>
    <t>カテゴリー１スコア</t>
    <phoneticPr fontId="4"/>
  </si>
  <si>
    <t>カテゴリー２スコア</t>
    <phoneticPr fontId="4"/>
  </si>
  <si>
    <t>ピーク値の50%を上回る段階で薬物を継続していても低下？</t>
    <phoneticPr fontId="4"/>
  </si>
  <si>
    <t>50％未満に低下しない？</t>
  </si>
  <si>
    <t>182日を超えた日時あるいは移植前にピークの90％超となる？</t>
  </si>
  <si>
    <t>肝・胆道疾患（画像診断結果）</t>
    <rPh sb="0" eb="1">
      <t>カン</t>
    </rPh>
    <rPh sb="2" eb="6">
      <t>タンドウシッカン</t>
    </rPh>
    <phoneticPr fontId="4"/>
  </si>
  <si>
    <t>虚血性肝障害・急性うっ血性肝障害</t>
    <phoneticPr fontId="4"/>
  </si>
  <si>
    <t>敗血症による胆汁うっ滞</t>
  </si>
  <si>
    <t>カテゴリー４スコア</t>
    <phoneticPr fontId="4"/>
  </si>
  <si>
    <t>既往歴の確認</t>
    <rPh sb="0" eb="3">
      <t>キオウレキ</t>
    </rPh>
    <rPh sb="4" eb="6">
      <t>カクニン</t>
    </rPh>
    <phoneticPr fontId="4"/>
  </si>
  <si>
    <t>偶然の再投与</t>
    <rPh sb="0" eb="2">
      <t>グウゼン</t>
    </rPh>
    <rPh sb="3" eb="6">
      <t>サイトウヨ</t>
    </rPh>
    <phoneticPr fontId="4"/>
  </si>
  <si>
    <t>DIHS, SJS</t>
    <phoneticPr fontId="4"/>
  </si>
  <si>
    <t>カテゴリー５スコア</t>
    <phoneticPr fontId="4"/>
  </si>
  <si>
    <t>RECAM-J 2023</t>
    <phoneticPr fontId="4"/>
  </si>
  <si>
    <t>発症時まだ投与中？</t>
    <rPh sb="0" eb="3">
      <t>ハッショウジ</t>
    </rPh>
    <rPh sb="5" eb="8">
      <t>トウヨチュウ</t>
    </rPh>
    <phoneticPr fontId="4"/>
  </si>
  <si>
    <t>カテゴリー1aスコア</t>
    <phoneticPr fontId="4"/>
  </si>
  <si>
    <t>カテゴリー1bスコア</t>
    <phoneticPr fontId="4"/>
  </si>
  <si>
    <t>薬物中止後ピーク値の50%未満に低下するまでの日数</t>
    <rPh sb="0" eb="5">
      <t>ヤクブツチュウシゴ</t>
    </rPh>
    <rPh sb="8" eb="9">
      <t>チ</t>
    </rPh>
    <rPh sb="13" eb="15">
      <t>ミマン</t>
    </rPh>
    <rPh sb="16" eb="18">
      <t>テイカ</t>
    </rPh>
    <rPh sb="23" eb="25">
      <t>ニッスウ</t>
    </rPh>
    <phoneticPr fontId="4"/>
  </si>
  <si>
    <t>値</t>
    <rPh sb="0" eb="1">
      <t>アタイ</t>
    </rPh>
    <phoneticPr fontId="4"/>
  </si>
  <si>
    <t>日本の添付文書、文献に肝障害の記載がある：3点</t>
    <rPh sb="0" eb="2">
      <t>ニホン</t>
    </rPh>
    <rPh sb="3" eb="7">
      <t>テンプブンショ</t>
    </rPh>
    <rPh sb="8" eb="10">
      <t>ブンケン</t>
    </rPh>
    <rPh sb="11" eb="14">
      <t>カンショウガイ</t>
    </rPh>
    <rPh sb="15" eb="17">
      <t>キサイ</t>
    </rPh>
    <rPh sb="22" eb="23">
      <t>テン</t>
    </rPh>
    <phoneticPr fontId="4"/>
  </si>
  <si>
    <t>LiverTox Category C or D or E*</t>
    <phoneticPr fontId="4"/>
  </si>
  <si>
    <t>LiverTox Category E or X</t>
    <phoneticPr fontId="4"/>
  </si>
  <si>
    <t>PMDAの医療品医薬品情報</t>
    <rPh sb="5" eb="11">
      <t>イリョウヒンイヤクヒン</t>
    </rPh>
    <rPh sb="11" eb="13">
      <t>ジョウホウ</t>
    </rPh>
    <phoneticPr fontId="4"/>
  </si>
  <si>
    <t>LiverTox</t>
    <phoneticPr fontId="4"/>
  </si>
  <si>
    <t>PMDAの医療品医薬品情報（右記URL）に記載がある</t>
    <rPh sb="14" eb="16">
      <t>ウキ</t>
    </rPh>
    <rPh sb="21" eb="23">
      <t>キサイ</t>
    </rPh>
    <phoneticPr fontId="4"/>
  </si>
  <si>
    <r>
      <t xml:space="preserve">LiverTox </t>
    </r>
    <r>
      <rPr>
        <sz val="11"/>
        <color theme="1"/>
        <rFont val="ＭＳ Ｐゴシック"/>
        <family val="3"/>
        <charset val="128"/>
        <scheme val="minor"/>
      </rPr>
      <t>Category （右記URL） A or B</t>
    </r>
    <rPh sb="19" eb="21">
      <t>ウキ</t>
    </rPh>
    <phoneticPr fontId="4"/>
  </si>
  <si>
    <t>カテゴリー３スコア</t>
    <phoneticPr fontId="4"/>
  </si>
  <si>
    <r>
      <t>自己免疫性肝炎（simplified score　</t>
    </r>
    <r>
      <rPr>
        <sz val="12"/>
        <color theme="1"/>
        <rFont val="ＭＳ 明朝"/>
        <family val="1"/>
        <charset val="128"/>
      </rPr>
      <t>≧</t>
    </r>
    <r>
      <rPr>
        <sz val="12"/>
        <color theme="1"/>
        <rFont val="ＭＳ Ｐゴシック"/>
        <family val="3"/>
        <charset val="128"/>
      </rPr>
      <t>7）</t>
    </r>
    <rPh sb="0" eb="7">
      <t>ジコメンエキセイカンエン</t>
    </rPh>
    <phoneticPr fontId="4"/>
  </si>
  <si>
    <t>抗核抗体染色型</t>
    <rPh sb="0" eb="4">
      <t>コウカクコウタイ</t>
    </rPh>
    <rPh sb="2" eb="4">
      <t>コウタイ</t>
    </rPh>
    <phoneticPr fontId="4"/>
  </si>
  <si>
    <t>抗核抗体（ANA）</t>
    <rPh sb="0" eb="4">
      <t>コウカクコウタイ</t>
    </rPh>
    <phoneticPr fontId="4"/>
  </si>
  <si>
    <t>抗平滑筋抗体（ASMA）</t>
    <rPh sb="0" eb="6">
      <t>コウヘイカツキンコウタイ</t>
    </rPh>
    <phoneticPr fontId="4"/>
  </si>
  <si>
    <t>Simplified AIHスコア（≧6 疑診、≧7 確診）</t>
    <phoneticPr fontId="4"/>
  </si>
  <si>
    <t>肝・胆道疾患（画像診断結果）その他の所見（自由記載）</t>
    <rPh sb="16" eb="17">
      <t>タ</t>
    </rPh>
    <rPh sb="18" eb="20">
      <t>ショケン</t>
    </rPh>
    <rPh sb="21" eb="25">
      <t>ジユウキサイ</t>
    </rPh>
    <phoneticPr fontId="4"/>
  </si>
  <si>
    <t>肝生検</t>
    <rPh sb="0" eb="3">
      <t>カンセイケン</t>
    </rPh>
    <phoneticPr fontId="4"/>
  </si>
  <si>
    <t>RECAM-J 2023スコア</t>
    <phoneticPr fontId="4"/>
  </si>
  <si>
    <t>患者情報</t>
    <rPh sb="0" eb="4">
      <t>カンジャジョウホウ</t>
    </rPh>
    <phoneticPr fontId="4"/>
  </si>
  <si>
    <t>https://www.ncbi.nlm.nih.gov/books/NBK547852/</t>
  </si>
  <si>
    <t>https://www.pmda.go.jp/PmdaSearch/iyakuSearch/</t>
    <phoneticPr fontId="4"/>
  </si>
  <si>
    <t>R値</t>
  </si>
  <si>
    <t>肝障害型</t>
  </si>
  <si>
    <t>被疑薬④</t>
    <phoneticPr fontId="4"/>
  </si>
  <si>
    <t>被疑薬⑤</t>
    <phoneticPr fontId="4"/>
  </si>
  <si>
    <t>R≧5ではALT、R＜5ではALPもしくはBilで高スコアとなる値を用いる</t>
    <rPh sb="25" eb="26">
      <t>コウ</t>
    </rPh>
    <rPh sb="32" eb="33">
      <t>アタイ</t>
    </rPh>
    <rPh sb="34" eb="35">
      <t>モチ</t>
    </rPh>
    <phoneticPr fontId="4"/>
  </si>
  <si>
    <t>カテゴリー３のスコア：上記URL等を参考として３，１，０から値を選んでください</t>
    <rPh sb="11" eb="13">
      <t>ジョウキ</t>
    </rPh>
    <rPh sb="16" eb="17">
      <t>ナド</t>
    </rPh>
    <rPh sb="18" eb="20">
      <t>サンコウ</t>
    </rPh>
    <rPh sb="30" eb="31">
      <t>アタイ</t>
    </rPh>
    <rPh sb="32" eb="33">
      <t>エラ</t>
    </rPh>
    <phoneticPr fontId="4"/>
  </si>
  <si>
    <t>値を手入力してください</t>
    <rPh sb="0" eb="1">
      <t>アタイ</t>
    </rPh>
    <rPh sb="2" eb="5">
      <t>テニュウリョク</t>
    </rPh>
    <phoneticPr fontId="4"/>
  </si>
  <si>
    <t>値をプルダウンメニューから選択してください</t>
    <rPh sb="0" eb="1">
      <t>アタイ</t>
    </rPh>
    <rPh sb="13" eb="15">
      <t>センタク</t>
    </rPh>
    <phoneticPr fontId="4"/>
  </si>
  <si>
    <t>値が自動計算されますので、入力は不要です</t>
    <rPh sb="0" eb="1">
      <t>アタイ</t>
    </rPh>
    <rPh sb="2" eb="6">
      <t>ジドウケイサン</t>
    </rPh>
    <rPh sb="13" eb="15">
      <t>ニュウリョク</t>
    </rPh>
    <rPh sb="16" eb="18">
      <t>フヨウ</t>
    </rPh>
    <phoneticPr fontId="4"/>
  </si>
  <si>
    <t>黄色のセル</t>
    <rPh sb="0" eb="2">
      <t>オウショク</t>
    </rPh>
    <rPh sb="1" eb="2">
      <t>イロ</t>
    </rPh>
    <phoneticPr fontId="4"/>
  </si>
  <si>
    <r>
      <t xml:space="preserve">　　ANA or ASMA </t>
    </r>
    <r>
      <rPr>
        <sz val="11"/>
        <color theme="1"/>
        <rFont val="ＭＳ Ｐゴシック"/>
        <family val="2"/>
      </rPr>
      <t>x40：1点、x80以上：2点</t>
    </r>
    <rPh sb="19" eb="20">
      <t>テン</t>
    </rPh>
    <rPh sb="24" eb="26">
      <t>イジョウ</t>
    </rPh>
    <rPh sb="28" eb="29">
      <t>テン</t>
    </rPh>
    <phoneticPr fontId="4"/>
  </si>
  <si>
    <t>　　IgG　&gt;基準値上限：1点、&gt;基準値上限1.1倍：2点</t>
    <rPh sb="7" eb="12">
      <t>キジュンチジョウゲン</t>
    </rPh>
    <rPh sb="14" eb="15">
      <t>テン</t>
    </rPh>
    <rPh sb="17" eb="20">
      <t>キジュンチ</t>
    </rPh>
    <rPh sb="20" eb="22">
      <t>ジョウゲン</t>
    </rPh>
    <rPh sb="25" eb="26">
      <t>バイ</t>
    </rPh>
    <rPh sb="28" eb="29">
      <t>テン</t>
    </rPh>
    <phoneticPr fontId="4"/>
  </si>
  <si>
    <t>　　肝組織所見（肝炎所見は必須）compatible with AIH：1点、typical AIH：2点</t>
    <rPh sb="2" eb="7">
      <t>カンソシキショケン</t>
    </rPh>
    <rPh sb="8" eb="12">
      <t>カンエンショケン</t>
    </rPh>
    <rPh sb="13" eb="15">
      <t>ヒッス</t>
    </rPh>
    <rPh sb="37" eb="38">
      <t>テン</t>
    </rPh>
    <rPh sb="52" eb="53">
      <t>テン</t>
    </rPh>
    <phoneticPr fontId="4"/>
  </si>
  <si>
    <t>　　ウイルス肝炎マーカー陰性：2点</t>
    <rPh sb="6" eb="8">
      <t>カンエン</t>
    </rPh>
    <rPh sb="12" eb="14">
      <t>インセイ</t>
    </rPh>
    <rPh sb="16" eb="17">
      <t>テン</t>
    </rPh>
    <phoneticPr fontId="4"/>
  </si>
  <si>
    <t>　　a：既往に被疑薬の服用歴なし</t>
    <rPh sb="4" eb="6">
      <t>キオウ</t>
    </rPh>
    <rPh sb="7" eb="10">
      <t>ヒギヤク</t>
    </rPh>
    <rPh sb="11" eb="14">
      <t>フクヨウレキ</t>
    </rPh>
    <phoneticPr fontId="4"/>
  </si>
  <si>
    <t>　　b：既往に被疑薬の服用歴あるが黄疸を伴う肝障害なし</t>
    <rPh sb="4" eb="6">
      <t>キオウ</t>
    </rPh>
    <rPh sb="7" eb="10">
      <t>ヒギヤク</t>
    </rPh>
    <rPh sb="11" eb="14">
      <t>フクヨウレキ</t>
    </rPh>
    <rPh sb="17" eb="19">
      <t>オウダン</t>
    </rPh>
    <rPh sb="20" eb="21">
      <t>トモナ</t>
    </rPh>
    <rPh sb="22" eb="25">
      <t>カンショウガイ</t>
    </rPh>
    <phoneticPr fontId="4"/>
  </si>
  <si>
    <t>　　c：既往に被疑薬の服用歴あり黄疸を伴う肝障害を発症</t>
    <rPh sb="4" eb="6">
      <t>キオウ</t>
    </rPh>
    <rPh sb="7" eb="10">
      <t>ヒギヤク</t>
    </rPh>
    <rPh sb="11" eb="14">
      <t>フクヨウレキ</t>
    </rPh>
    <rPh sb="16" eb="18">
      <t>オウダン</t>
    </rPh>
    <rPh sb="25" eb="27">
      <t>ハッショウ</t>
    </rPh>
    <phoneticPr fontId="4"/>
  </si>
  <si>
    <t>　　a：なし</t>
    <phoneticPr fontId="4"/>
  </si>
  <si>
    <t>　　b：あり、AST,ALT 2-3 xULN and/or ALP 1-2 xULN</t>
    <phoneticPr fontId="4"/>
  </si>
  <si>
    <t>　　ｃ：あり、同じ病型、60日未満に発症、AST,ALT&gt;3 xULN and/or ALP&gt;2 xULN</t>
    <rPh sb="7" eb="8">
      <t>オナ</t>
    </rPh>
    <rPh sb="9" eb="11">
      <t>ビョウケイ</t>
    </rPh>
    <rPh sb="14" eb="17">
      <t>ニチミマン</t>
    </rPh>
    <rPh sb="18" eb="20">
      <t>ハッショウ</t>
    </rPh>
    <phoneticPr fontId="4"/>
  </si>
  <si>
    <t>　　d：AST,ALT&lt;2 xULN and ALP正常</t>
    <rPh sb="26" eb="28">
      <t>セイジョウ</t>
    </rPh>
    <phoneticPr fontId="4"/>
  </si>
  <si>
    <t>　　a：施行せず　　　　　　　　　　　　　　　　　　　　b：薬物性肝障害が疑われる</t>
    <rPh sb="4" eb="6">
      <t>シコウ</t>
    </rPh>
    <phoneticPr fontId="4"/>
  </si>
  <si>
    <t>　　c：特定の型の薬物性肝障害と一致　　　　　d：他の疾患と診断できる</t>
    <rPh sb="4" eb="6">
      <t>トクテイ</t>
    </rPh>
    <rPh sb="7" eb="8">
      <t>カタ</t>
    </rPh>
    <rPh sb="9" eb="15">
      <t>ヤクブツセイカンショウガイ</t>
    </rPh>
    <rPh sb="16" eb="18">
      <t>イッチ</t>
    </rPh>
    <phoneticPr fontId="4"/>
  </si>
  <si>
    <t>赤色のセル</t>
    <rPh sb="0" eb="2">
      <t>アカイロ</t>
    </rPh>
    <phoneticPr fontId="4"/>
  </si>
  <si>
    <t>IgG</t>
    <phoneticPr fontId="4"/>
  </si>
  <si>
    <t>IgG基準値上限</t>
    <rPh sb="3" eb="8">
      <t>キジュンチジョウゲン</t>
    </rPh>
    <phoneticPr fontId="4"/>
  </si>
  <si>
    <t>mg/dL</t>
    <phoneticPr fontId="4"/>
  </si>
  <si>
    <t>IgGは基準値上限の何倍？</t>
    <rPh sb="4" eb="7">
      <t>キジュンチ</t>
    </rPh>
    <rPh sb="7" eb="9">
      <t>ジョウゲン</t>
    </rPh>
    <rPh sb="10" eb="12">
      <t>ナンバイ</t>
    </rPh>
    <phoneticPr fontId="4"/>
  </si>
  <si>
    <t>水色のセル</t>
    <rPh sb="0" eb="2">
      <t>ミズイロ</t>
    </rPh>
    <phoneticPr fontId="4"/>
  </si>
  <si>
    <t>≧8</t>
  </si>
  <si>
    <t>非常に可能性が高い(Definite/Highly likely)</t>
  </si>
  <si>
    <t>4～7</t>
  </si>
  <si>
    <t>可能性が高い(Probable)</t>
  </si>
  <si>
    <t>-3～3</t>
  </si>
  <si>
    <t>可能性が残る(Possible)</t>
  </si>
  <si>
    <t>≦-4</t>
  </si>
  <si>
    <t>可能性が低い(Unlikely)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</si>
</sst>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</font>
    <font>
      <sz val="12"/>
      <color rgb="FFFF0000"/>
      <name val="ＭＳ Ｐゴシック"/>
      <family val="3"/>
      <charset val="128"/>
      <scheme val="minor"/>
    </font>
    <font>
      <b/>
      <sz val="10.5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1" xfId="0" applyFont="1" applyBorder="1"/>
    <xf numFmtId="0" fontId="2" fillId="0" borderId="3" xfId="0" applyFont="1" applyBorder="1"/>
    <xf numFmtId="0" fontId="3" fillId="0" borderId="5" xfId="0" applyFont="1" applyBorder="1"/>
    <xf numFmtId="0" fontId="3" fillId="0" borderId="10" xfId="0" applyFont="1" applyBorder="1"/>
    <xf numFmtId="0" fontId="2" fillId="0" borderId="10" xfId="0" applyFont="1" applyBorder="1"/>
    <xf numFmtId="0" fontId="5" fillId="0" borderId="0" xfId="1" applyBorder="1"/>
    <xf numFmtId="0" fontId="7" fillId="0" borderId="0" xfId="1" applyFont="1" applyBorder="1" applyAlignment="1">
      <alignment horizontal="left"/>
    </xf>
    <xf numFmtId="0" fontId="0" fillId="0" borderId="1" xfId="1" applyFont="1" applyBorder="1"/>
    <xf numFmtId="0" fontId="6" fillId="0" borderId="1" xfId="1" applyFont="1" applyBorder="1"/>
    <xf numFmtId="0" fontId="3" fillId="0" borderId="13" xfId="0" applyFont="1" applyBorder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8" fillId="6" borderId="13" xfId="0" applyFont="1" applyFill="1" applyBorder="1"/>
    <xf numFmtId="0" fontId="8" fillId="6" borderId="15" xfId="0" applyFont="1" applyFill="1" applyBorder="1" applyAlignment="1">
      <alignment horizontal="right"/>
    </xf>
    <xf numFmtId="0" fontId="14" fillId="7" borderId="16" xfId="0" applyFont="1" applyFill="1" applyBorder="1" applyAlignment="1">
      <alignment horizontal="right" vertical="center"/>
    </xf>
    <xf numFmtId="0" fontId="14" fillId="7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4" fontId="3" fillId="3" borderId="6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6" borderId="8" xfId="0" applyFont="1" applyFill="1" applyBorder="1"/>
    <xf numFmtId="0" fontId="8" fillId="6" borderId="9" xfId="0" applyFont="1" applyFill="1" applyBorder="1" applyAlignment="1">
      <alignment horizontal="center"/>
    </xf>
    <xf numFmtId="0" fontId="8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3"/>
  <sheetViews>
    <sheetView tabSelected="1" workbookViewId="0">
      <pane ySplit="4" topLeftCell="A5" activePane="bottomLeft" state="frozen"/>
      <selection pane="bottomLeft" activeCell="D16" sqref="D16"/>
    </sheetView>
  </sheetViews>
  <sheetFormatPr defaultRowHeight="13.5" x14ac:dyDescent="0.15"/>
  <cols>
    <col min="1" max="1" width="53.125" customWidth="1"/>
    <col min="2" max="2" width="14.625" style="40" customWidth="1"/>
    <col min="3" max="3" width="11.125" customWidth="1"/>
    <col min="4" max="4" width="84.25" customWidth="1"/>
  </cols>
  <sheetData>
    <row r="1" spans="1:4" s="1" customFormat="1" ht="15" customHeight="1" x14ac:dyDescent="0.15">
      <c r="A1" s="43" t="s">
        <v>0</v>
      </c>
      <c r="B1" s="44" t="s">
        <v>59</v>
      </c>
    </row>
    <row r="2" spans="1:4" s="1" customFormat="1" ht="15" customHeight="1" x14ac:dyDescent="0.15">
      <c r="A2" s="43"/>
      <c r="B2" s="44"/>
      <c r="C2" s="12" t="s">
        <v>107</v>
      </c>
      <c r="D2" s="12" t="s">
        <v>85</v>
      </c>
    </row>
    <row r="3" spans="1:4" s="1" customFormat="1" ht="15" customHeight="1" x14ac:dyDescent="0.15">
      <c r="A3" s="43"/>
      <c r="B3" s="44"/>
      <c r="C3" s="14" t="s">
        <v>102</v>
      </c>
      <c r="D3" s="14" t="s">
        <v>86</v>
      </c>
    </row>
    <row r="4" spans="1:4" s="1" customFormat="1" ht="15" customHeight="1" x14ac:dyDescent="0.15">
      <c r="A4" s="43"/>
      <c r="B4" s="44"/>
      <c r="C4" s="13" t="s">
        <v>88</v>
      </c>
      <c r="D4" s="13" t="s">
        <v>87</v>
      </c>
    </row>
    <row r="5" spans="1:4" s="1" customFormat="1" ht="15" customHeight="1" thickBot="1" x14ac:dyDescent="0.2">
      <c r="A5" s="41" t="s">
        <v>76</v>
      </c>
      <c r="B5" s="42"/>
    </row>
    <row r="6" spans="1:4" ht="14.25" customHeight="1" x14ac:dyDescent="0.15">
      <c r="A6" s="4" t="s">
        <v>1</v>
      </c>
      <c r="B6" s="19"/>
    </row>
    <row r="7" spans="1:4" ht="14.25" customHeight="1" x14ac:dyDescent="0.15">
      <c r="A7" s="2" t="s">
        <v>31</v>
      </c>
      <c r="B7" s="20"/>
      <c r="C7" t="s">
        <v>7</v>
      </c>
    </row>
    <row r="8" spans="1:4" ht="14.25" customHeight="1" x14ac:dyDescent="0.15">
      <c r="A8" s="2" t="s">
        <v>2</v>
      </c>
      <c r="B8" s="21"/>
    </row>
    <row r="9" spans="1:4" ht="14.25" customHeight="1" x14ac:dyDescent="0.15">
      <c r="A9" s="2" t="s">
        <v>8</v>
      </c>
      <c r="B9" s="20"/>
      <c r="C9" t="s">
        <v>7</v>
      </c>
    </row>
    <row r="10" spans="1:4" ht="14.25" customHeight="1" x14ac:dyDescent="0.15">
      <c r="A10" s="2" t="s">
        <v>32</v>
      </c>
      <c r="B10" s="22" t="str">
        <f>IF(AND(B7="",B9=""),"",ROUNDDOWN(DATEDIF(B7,B9,"y"),0))</f>
        <v/>
      </c>
    </row>
    <row r="11" spans="1:4" ht="14.25" customHeight="1" x14ac:dyDescent="0.15">
      <c r="A11" s="2" t="s">
        <v>11</v>
      </c>
      <c r="B11" s="23"/>
      <c r="C11" t="s">
        <v>10</v>
      </c>
    </row>
    <row r="12" spans="1:4" ht="14.25" customHeight="1" x14ac:dyDescent="0.15">
      <c r="A12" s="2" t="s">
        <v>33</v>
      </c>
      <c r="B12" s="23"/>
      <c r="C12" t="s">
        <v>10</v>
      </c>
    </row>
    <row r="13" spans="1:4" ht="14.25" customHeight="1" x14ac:dyDescent="0.15">
      <c r="A13" s="2" t="s">
        <v>12</v>
      </c>
      <c r="B13" s="23"/>
      <c r="C13" t="s">
        <v>10</v>
      </c>
    </row>
    <row r="14" spans="1:4" ht="14.25" customHeight="1" x14ac:dyDescent="0.15">
      <c r="A14" s="2" t="s">
        <v>13</v>
      </c>
      <c r="B14" s="23"/>
      <c r="C14" t="s">
        <v>14</v>
      </c>
    </row>
    <row r="15" spans="1:4" ht="14.25" customHeight="1" x14ac:dyDescent="0.15">
      <c r="A15" s="2" t="s">
        <v>37</v>
      </c>
      <c r="B15" s="23"/>
      <c r="C15" t="s">
        <v>14</v>
      </c>
    </row>
    <row r="16" spans="1:4" ht="14.25" customHeight="1" x14ac:dyDescent="0.15">
      <c r="A16" s="2" t="s">
        <v>15</v>
      </c>
      <c r="B16" s="23"/>
      <c r="C16" t="s">
        <v>14</v>
      </c>
    </row>
    <row r="17" spans="1:3" ht="14.25" customHeight="1" x14ac:dyDescent="0.15">
      <c r="A17" s="2" t="s">
        <v>34</v>
      </c>
      <c r="B17" s="23"/>
      <c r="C17" t="s">
        <v>14</v>
      </c>
    </row>
    <row r="18" spans="1:3" ht="14.25" customHeight="1" x14ac:dyDescent="0.15">
      <c r="A18" s="2" t="s">
        <v>16</v>
      </c>
      <c r="B18" s="23"/>
      <c r="C18" t="s">
        <v>14</v>
      </c>
    </row>
    <row r="19" spans="1:3" ht="14.25" customHeight="1" x14ac:dyDescent="0.15">
      <c r="A19" s="2" t="s">
        <v>35</v>
      </c>
      <c r="B19" s="23"/>
      <c r="C19" t="s">
        <v>14</v>
      </c>
    </row>
    <row r="20" spans="1:3" ht="14.25" customHeight="1" x14ac:dyDescent="0.15">
      <c r="A20" s="2" t="s">
        <v>17</v>
      </c>
      <c r="B20" s="23"/>
      <c r="C20" t="s">
        <v>14</v>
      </c>
    </row>
    <row r="21" spans="1:3" ht="14.25" customHeight="1" x14ac:dyDescent="0.15">
      <c r="A21" s="5" t="s">
        <v>36</v>
      </c>
      <c r="B21" s="24"/>
      <c r="C21" t="s">
        <v>14</v>
      </c>
    </row>
    <row r="22" spans="1:3" ht="14.25" customHeight="1" x14ac:dyDescent="0.15">
      <c r="A22" s="5" t="s">
        <v>103</v>
      </c>
      <c r="B22" s="24"/>
      <c r="C22" t="s">
        <v>105</v>
      </c>
    </row>
    <row r="23" spans="1:3" ht="14.25" customHeight="1" x14ac:dyDescent="0.15">
      <c r="A23" s="5" t="s">
        <v>104</v>
      </c>
      <c r="B23" s="24"/>
      <c r="C23" t="s">
        <v>105</v>
      </c>
    </row>
    <row r="24" spans="1:3" ht="14.25" customHeight="1" x14ac:dyDescent="0.15">
      <c r="A24" s="2" t="s">
        <v>79</v>
      </c>
      <c r="B24" s="25" t="str">
        <f>IFERROR(IF(OR(B17 = 0, B19 = 0), "", (B16/B17)/(B18/B19)), "")</f>
        <v/>
      </c>
    </row>
    <row r="25" spans="1:3" ht="14.25" customHeight="1" thickBot="1" x14ac:dyDescent="0.2">
      <c r="A25" s="11" t="s">
        <v>80</v>
      </c>
      <c r="B25" s="26" t="str">
        <f>IF(ISNUMBER(B24), IF(B24 &gt;= 5, "hepatocellular", IF(AND(B24 &gt; 2, B24 &lt; 5), "mixed", "cholestatic")), "")</f>
        <v/>
      </c>
    </row>
    <row r="26" spans="1:3" ht="14.25" customHeight="1" thickBot="1" x14ac:dyDescent="0.2">
      <c r="A26" s="15" t="s">
        <v>54</v>
      </c>
      <c r="B26" s="27"/>
    </row>
    <row r="27" spans="1:3" ht="14.25" customHeight="1" x14ac:dyDescent="0.15">
      <c r="A27" s="4" t="s">
        <v>3</v>
      </c>
      <c r="B27" s="19"/>
    </row>
    <row r="28" spans="1:3" ht="14.25" customHeight="1" x14ac:dyDescent="0.15">
      <c r="A28" s="2" t="s">
        <v>4</v>
      </c>
      <c r="B28" s="23"/>
    </row>
    <row r="29" spans="1:3" ht="14.25" customHeight="1" x14ac:dyDescent="0.15">
      <c r="A29" s="5" t="s">
        <v>5</v>
      </c>
      <c r="B29" s="24"/>
    </row>
    <row r="30" spans="1:3" ht="14.25" customHeight="1" x14ac:dyDescent="0.15">
      <c r="A30" s="2" t="s">
        <v>81</v>
      </c>
      <c r="B30" s="24"/>
    </row>
    <row r="31" spans="1:3" ht="14.25" customHeight="1" thickBot="1" x14ac:dyDescent="0.2">
      <c r="A31" s="11" t="s">
        <v>82</v>
      </c>
      <c r="B31" s="28"/>
    </row>
    <row r="32" spans="1:3" ht="14.25" customHeight="1" x14ac:dyDescent="0.15">
      <c r="A32" s="4" t="s">
        <v>6</v>
      </c>
      <c r="B32" s="29"/>
      <c r="C32" t="s">
        <v>7</v>
      </c>
    </row>
    <row r="33" spans="1:4" ht="14.25" customHeight="1" x14ac:dyDescent="0.15">
      <c r="A33" s="2" t="s">
        <v>39</v>
      </c>
      <c r="B33" s="20"/>
      <c r="C33" t="s">
        <v>7</v>
      </c>
    </row>
    <row r="34" spans="1:4" ht="14.25" customHeight="1" x14ac:dyDescent="0.15">
      <c r="A34" s="2" t="s">
        <v>38</v>
      </c>
      <c r="B34" s="22" t="str">
        <f>IF(AND(B32="",B9=""),"",DATEDIF(B32,B9,"d"))</f>
        <v/>
      </c>
    </row>
    <row r="35" spans="1:4" ht="14.25" customHeight="1" x14ac:dyDescent="0.15">
      <c r="A35" s="2" t="s">
        <v>40</v>
      </c>
      <c r="B35" s="22" t="str">
        <f>IF(AND(B33="",B9=""),"",B9-B33)</f>
        <v/>
      </c>
    </row>
    <row r="36" spans="1:4" ht="14.25" customHeight="1" x14ac:dyDescent="0.15">
      <c r="A36" s="2" t="s">
        <v>55</v>
      </c>
      <c r="B36" s="22" t="str">
        <f>IF(AND(B9="",B33=""),"",IF(B9&lt;=B33,"yes","no"))</f>
        <v/>
      </c>
    </row>
    <row r="37" spans="1:4" ht="14.25" customHeight="1" x14ac:dyDescent="0.15">
      <c r="A37" s="2" t="s">
        <v>56</v>
      </c>
      <c r="B37" s="30" t="str">
        <f>IF(B34="","",IF(B34&lt;=1,-6,IF(B34&lt;10,3,IF(B34&lt;61,4,IF(B34&lt;91,2,0)))))</f>
        <v/>
      </c>
    </row>
    <row r="38" spans="1:4" ht="14.25" customHeight="1" x14ac:dyDescent="0.15">
      <c r="A38" s="2" t="s">
        <v>57</v>
      </c>
      <c r="B38" s="31" t="str">
        <f>IF(AND(B35="",B36=""),"",IF(B36="yes",0,IF(B35&lt;=30,0,IF(B35&lt;61,-1,IF(B35&lt;91,-2,IF(B35&lt;121,-4,-6))))))</f>
        <v/>
      </c>
    </row>
    <row r="39" spans="1:4" ht="14.25" customHeight="1" thickBot="1" x14ac:dyDescent="0.2">
      <c r="A39" s="6" t="s">
        <v>41</v>
      </c>
      <c r="B39" s="32" t="str">
        <f>IF(AND(B37="",B38=""),"",B37+B38)</f>
        <v/>
      </c>
    </row>
    <row r="40" spans="1:4" ht="14.25" customHeight="1" x14ac:dyDescent="0.15">
      <c r="A40" s="4" t="s">
        <v>9</v>
      </c>
      <c r="B40" s="29"/>
      <c r="C40" t="s">
        <v>7</v>
      </c>
      <c r="D40" t="s">
        <v>83</v>
      </c>
    </row>
    <row r="41" spans="1:4" ht="14.25" customHeight="1" x14ac:dyDescent="0.15">
      <c r="A41" s="2" t="s">
        <v>58</v>
      </c>
      <c r="B41" s="22" t="str">
        <f>IF(AND(B33="",B40=""),"",DATEDIF(B33,B40,"d"))</f>
        <v/>
      </c>
    </row>
    <row r="42" spans="1:4" ht="14.25" customHeight="1" x14ac:dyDescent="0.15">
      <c r="A42" s="2" t="s">
        <v>43</v>
      </c>
      <c r="B42" s="23"/>
    </row>
    <row r="43" spans="1:4" ht="14.25" customHeight="1" x14ac:dyDescent="0.15">
      <c r="A43" s="2" t="s">
        <v>44</v>
      </c>
      <c r="B43" s="22" t="str">
        <f>IF(B40="","",IF(B40="","yes","no"))</f>
        <v/>
      </c>
    </row>
    <row r="44" spans="1:4" ht="14.25" customHeight="1" x14ac:dyDescent="0.15">
      <c r="A44" s="2" t="s">
        <v>45</v>
      </c>
      <c r="B44" s="23"/>
    </row>
    <row r="45" spans="1:4" ht="14.25" customHeight="1" thickBot="1" x14ac:dyDescent="0.2">
      <c r="A45" s="6" t="s">
        <v>42</v>
      </c>
      <c r="B45" s="32" t="str">
        <f>IF(AND(B42="",B43="",B44="",B41=""),"",IF(B42="yes",-6,IF(B43="yes",0,IF(B44="yes",-6,IF(B41&lt;31,4,IF(B41&lt;91,3,IF(B41&lt;183,2,IF(B41&lt;366,1,0))))))))</f>
        <v/>
      </c>
    </row>
    <row r="46" spans="1:4" ht="14.25" customHeight="1" x14ac:dyDescent="0.15">
      <c r="A46" s="4" t="s">
        <v>60</v>
      </c>
      <c r="B46" s="33">
        <v>3</v>
      </c>
      <c r="D46" t="s">
        <v>63</v>
      </c>
    </row>
    <row r="47" spans="1:4" ht="14.25" customHeight="1" x14ac:dyDescent="0.15">
      <c r="A47" s="2" t="s">
        <v>65</v>
      </c>
      <c r="B47" s="34">
        <v>3</v>
      </c>
      <c r="D47" s="8" t="s">
        <v>78</v>
      </c>
    </row>
    <row r="48" spans="1:4" ht="14.25" customHeight="1" x14ac:dyDescent="0.15">
      <c r="A48" s="9" t="s">
        <v>66</v>
      </c>
      <c r="B48" s="34">
        <v>1</v>
      </c>
      <c r="D48" t="s">
        <v>64</v>
      </c>
    </row>
    <row r="49" spans="1:4" ht="14.25" customHeight="1" x14ac:dyDescent="0.15">
      <c r="A49" s="10" t="s">
        <v>61</v>
      </c>
      <c r="B49" s="34">
        <v>0</v>
      </c>
      <c r="D49" s="7" t="s">
        <v>77</v>
      </c>
    </row>
    <row r="50" spans="1:4" ht="14.25" customHeight="1" x14ac:dyDescent="0.15">
      <c r="A50" s="10" t="s">
        <v>62</v>
      </c>
      <c r="B50" s="34">
        <v>0</v>
      </c>
    </row>
    <row r="51" spans="1:4" ht="14.25" customHeight="1" thickBot="1" x14ac:dyDescent="0.2">
      <c r="A51" s="6" t="s">
        <v>67</v>
      </c>
      <c r="B51" s="35"/>
      <c r="D51" t="s">
        <v>84</v>
      </c>
    </row>
    <row r="52" spans="1:4" ht="14.25" customHeight="1" x14ac:dyDescent="0.15">
      <c r="A52" s="4" t="s">
        <v>18</v>
      </c>
      <c r="B52" s="36"/>
    </row>
    <row r="53" spans="1:4" ht="14.25" customHeight="1" x14ac:dyDescent="0.15">
      <c r="A53" s="2" t="s">
        <v>19</v>
      </c>
      <c r="B53" s="21"/>
    </row>
    <row r="54" spans="1:4" ht="14.25" customHeight="1" x14ac:dyDescent="0.15">
      <c r="A54" s="2" t="s">
        <v>20</v>
      </c>
      <c r="B54" s="21"/>
    </row>
    <row r="55" spans="1:4" ht="14.25" customHeight="1" x14ac:dyDescent="0.15">
      <c r="A55" s="2" t="s">
        <v>21</v>
      </c>
      <c r="B55" s="21"/>
    </row>
    <row r="56" spans="1:4" ht="14.25" customHeight="1" x14ac:dyDescent="0.15">
      <c r="A56" s="2" t="s">
        <v>22</v>
      </c>
      <c r="B56" s="21"/>
    </row>
    <row r="57" spans="1:4" ht="14.25" customHeight="1" x14ac:dyDescent="0.15">
      <c r="A57" s="2" t="s">
        <v>23</v>
      </c>
      <c r="B57" s="21"/>
    </row>
    <row r="58" spans="1:4" ht="14.25" customHeight="1" x14ac:dyDescent="0.15">
      <c r="A58" s="2" t="s">
        <v>24</v>
      </c>
      <c r="B58" s="21"/>
    </row>
    <row r="59" spans="1:4" ht="14.25" customHeight="1" x14ac:dyDescent="0.15">
      <c r="A59" s="2" t="s">
        <v>25</v>
      </c>
      <c r="B59" s="21"/>
    </row>
    <row r="60" spans="1:4" ht="14.25" customHeight="1" x14ac:dyDescent="0.15">
      <c r="A60" s="2" t="s">
        <v>27</v>
      </c>
      <c r="B60" s="23"/>
      <c r="C60" t="s">
        <v>28</v>
      </c>
      <c r="D60" t="s">
        <v>29</v>
      </c>
    </row>
    <row r="61" spans="1:4" ht="15" customHeight="1" x14ac:dyDescent="0.15">
      <c r="A61" s="2" t="s">
        <v>46</v>
      </c>
      <c r="B61" s="21"/>
    </row>
    <row r="62" spans="1:4" ht="15" customHeight="1" x14ac:dyDescent="0.15">
      <c r="A62" s="2" t="s">
        <v>73</v>
      </c>
      <c r="B62" s="23"/>
      <c r="D62" s="1" t="s">
        <v>72</v>
      </c>
    </row>
    <row r="63" spans="1:4" ht="14.25" customHeight="1" x14ac:dyDescent="0.15">
      <c r="A63" s="2" t="s">
        <v>70</v>
      </c>
      <c r="B63" s="21"/>
      <c r="D63" t="s">
        <v>89</v>
      </c>
    </row>
    <row r="64" spans="1:4" ht="14.25" customHeight="1" x14ac:dyDescent="0.15">
      <c r="A64" s="2" t="s">
        <v>69</v>
      </c>
      <c r="B64" s="21"/>
      <c r="D64" t="s">
        <v>90</v>
      </c>
    </row>
    <row r="65" spans="1:4" ht="15" customHeight="1" x14ac:dyDescent="0.15">
      <c r="A65" s="2" t="s">
        <v>71</v>
      </c>
      <c r="B65" s="21"/>
      <c r="D65" t="s">
        <v>91</v>
      </c>
    </row>
    <row r="66" spans="1:4" ht="15" customHeight="1" x14ac:dyDescent="0.15">
      <c r="A66" s="2" t="s">
        <v>26</v>
      </c>
      <c r="B66" s="22" t="str">
        <f>IF(B22="","",B22)</f>
        <v/>
      </c>
      <c r="C66" t="s">
        <v>10</v>
      </c>
      <c r="D66" t="s">
        <v>92</v>
      </c>
    </row>
    <row r="67" spans="1:4" ht="15" customHeight="1" x14ac:dyDescent="0.15">
      <c r="A67" s="2" t="s">
        <v>106</v>
      </c>
      <c r="B67" s="22" t="str">
        <f>IF(B23="","",B22/B23)</f>
        <v/>
      </c>
    </row>
    <row r="68" spans="1:4" ht="14.25" customHeight="1" x14ac:dyDescent="0.15">
      <c r="A68" s="2" t="s">
        <v>68</v>
      </c>
      <c r="B68" s="21"/>
      <c r="D68" s="1" t="s">
        <v>50</v>
      </c>
    </row>
    <row r="69" spans="1:4" ht="14.25" customHeight="1" x14ac:dyDescent="0.15">
      <c r="A69" s="2" t="s">
        <v>47</v>
      </c>
      <c r="B69" s="21"/>
      <c r="D69" t="s">
        <v>93</v>
      </c>
    </row>
    <row r="70" spans="1:4" ht="14.25" customHeight="1" x14ac:dyDescent="0.15">
      <c r="A70" s="2" t="s">
        <v>48</v>
      </c>
      <c r="B70" s="21"/>
      <c r="D70" t="s">
        <v>94</v>
      </c>
    </row>
    <row r="71" spans="1:4" ht="14.25" customHeight="1" thickBot="1" x14ac:dyDescent="0.2">
      <c r="A71" s="6" t="s">
        <v>49</v>
      </c>
      <c r="B71" s="32" t="str">
        <f>IF(B16="","",IF(B49="陽性",-6,IF(AND(B50="陽性",B51="陽性"),-6,IF(AND(B52="陽性",B53="陽性"),-6,IF(B54="陽性",-6,IF(B55="陽性",-6,IF(B56="陽性",-6,IF(AND(B57&gt;=60,B14/B16&gt;=2,B14&lt;=500),-6,IF(OR(B58="肝の50%以上を占める悪性腫瘍",B58="胆道閉塞"),-6,IF(B63="あり",-6,IF(B64="あり",-6,IF(B65="あり",-6,IF(B66="あり",-6,0)))))))))))))</f>
        <v/>
      </c>
      <c r="D71" t="s">
        <v>95</v>
      </c>
    </row>
    <row r="72" spans="1:4" ht="14.25" customHeight="1" x14ac:dyDescent="0.15">
      <c r="A72" s="4" t="s">
        <v>50</v>
      </c>
      <c r="B72" s="36"/>
      <c r="D72" s="1" t="s">
        <v>51</v>
      </c>
    </row>
    <row r="73" spans="1:4" ht="14.25" customHeight="1" x14ac:dyDescent="0.15">
      <c r="A73" s="2" t="s">
        <v>51</v>
      </c>
      <c r="B73" s="21"/>
      <c r="D73" t="s">
        <v>96</v>
      </c>
    </row>
    <row r="74" spans="1:4" ht="14.25" customHeight="1" x14ac:dyDescent="0.15">
      <c r="A74" s="2" t="s">
        <v>30</v>
      </c>
      <c r="B74" s="37"/>
      <c r="D74" t="s">
        <v>97</v>
      </c>
    </row>
    <row r="75" spans="1:4" ht="14.25" customHeight="1" x14ac:dyDescent="0.15">
      <c r="A75" s="2" t="s">
        <v>52</v>
      </c>
      <c r="B75" s="21"/>
      <c r="D75" t="s">
        <v>98</v>
      </c>
    </row>
    <row r="76" spans="1:4" ht="14.25" customHeight="1" thickBot="1" x14ac:dyDescent="0.2">
      <c r="A76" s="3" t="s">
        <v>53</v>
      </c>
      <c r="B76" s="38" t="str">
        <f>IF(AND(B72="",B73="",B74="",B75=""),"",IF(B72="c",1,0)+IF(B73="c",6,IF(B73="d",-3,0))+IF(B74="c",1,IF(B74="d",-6,0))+IF(B75="あり",1,0))</f>
        <v/>
      </c>
      <c r="D76" t="s">
        <v>99</v>
      </c>
    </row>
    <row r="77" spans="1:4" ht="14.25" customHeight="1" x14ac:dyDescent="0.15">
      <c r="A77" s="16" t="s">
        <v>75</v>
      </c>
      <c r="B77" s="39" t="str">
        <f>IF(AND(B39="",B45="",B51="",B71="",B76=""),"",B39+B45+B51+B71+B76)</f>
        <v/>
      </c>
      <c r="D77" s="1" t="s">
        <v>74</v>
      </c>
    </row>
    <row r="78" spans="1:4" ht="14.25" customHeight="1" x14ac:dyDescent="0.15">
      <c r="A78" s="17" t="s">
        <v>109</v>
      </c>
      <c r="B78" s="18" t="s">
        <v>108</v>
      </c>
      <c r="D78" t="s">
        <v>100</v>
      </c>
    </row>
    <row r="79" spans="1:4" ht="14.25" customHeight="1" x14ac:dyDescent="0.15">
      <c r="A79" s="17" t="s">
        <v>111</v>
      </c>
      <c r="B79" s="18" t="s">
        <v>110</v>
      </c>
      <c r="D79" t="s">
        <v>101</v>
      </c>
    </row>
    <row r="80" spans="1:4" ht="14.25" customHeight="1" x14ac:dyDescent="0.15">
      <c r="A80" s="17" t="s">
        <v>113</v>
      </c>
      <c r="B80" s="18" t="s">
        <v>112</v>
      </c>
    </row>
    <row r="81" spans="1:2" ht="14.25" customHeight="1" x14ac:dyDescent="0.15">
      <c r="A81" s="17" t="s">
        <v>115</v>
      </c>
      <c r="B81" s="18" t="s">
        <v>114</v>
      </c>
    </row>
    <row r="82" spans="1:2" ht="14.25" customHeight="1" x14ac:dyDescent="0.15"/>
    <row r="83" spans="1:2" ht="15" customHeight="1" x14ac:dyDescent="0.15"/>
  </sheetData>
  <dataConsolidate/>
  <mergeCells count="2">
    <mergeCell ref="A1:A4"/>
    <mergeCell ref="B1:B4"/>
  </mergeCells>
  <phoneticPr fontId="4"/>
  <dataValidations count="11">
    <dataValidation type="list" allowBlank="1" showInputMessage="1" showErrorMessage="1" sqref="B42 B44" xr:uid="{00000000-0002-0000-0000-000000000000}">
      <formula1>"no,yes"</formula1>
    </dataValidation>
    <dataValidation type="list" allowBlank="1" showInputMessage="1" showErrorMessage="1" sqref="B75" xr:uid="{00000000-0002-0000-0000-000001000000}">
      <formula1>"なし、あるいは情報なし,あり"</formula1>
    </dataValidation>
    <dataValidation type="list" allowBlank="1" showInputMessage="1" showErrorMessage="1" sqref="B72" xr:uid="{00000000-0002-0000-0000-000002000000}">
      <formula1>"a,b,c"</formula1>
    </dataValidation>
    <dataValidation type="list" allowBlank="1" showInputMessage="1" showErrorMessage="1" sqref="B68:B70" xr:uid="{00000000-0002-0000-0000-000003000000}">
      <formula1>"なし,あり"</formula1>
    </dataValidation>
    <dataValidation type="list" allowBlank="1" showInputMessage="1" showErrorMessage="1" sqref="B51" xr:uid="{00000000-0002-0000-0000-000004000000}">
      <formula1>"3,1,0"</formula1>
    </dataValidation>
    <dataValidation type="list" allowBlank="1" showInputMessage="1" showErrorMessage="1" sqref="B73:B74" xr:uid="{00000000-0002-0000-0000-000005000000}">
      <formula1>"a,b,c,d"</formula1>
    </dataValidation>
    <dataValidation type="list" allowBlank="1" showInputMessage="1" showErrorMessage="1" sqref="B63 B65" xr:uid="{00000000-0002-0000-0000-000006000000}">
      <formula1>"陰性,x40,x80,x160,x320,x640,&gt;x1280,未測定"</formula1>
    </dataValidation>
    <dataValidation type="list" allowBlank="1" showInputMessage="1" showErrorMessage="1" sqref="B64" xr:uid="{00000000-0002-0000-0000-000007000000}">
      <formula1>"Homogeneous,Peripheral,Speckled,Nucleolar,Centromere,Cytoplasmic,その他,不明"</formula1>
    </dataValidation>
    <dataValidation type="list" allowBlank="1" showInputMessage="1" showErrorMessage="1" sqref="B61" xr:uid="{00000000-0002-0000-0000-000008000000}">
      <formula1>"特になし,胆道閉塞,肝の50%以上を占める悪性腫瘍"</formula1>
    </dataValidation>
    <dataValidation type="list" allowBlank="1" showInputMessage="1" showErrorMessage="1" sqref="B52:B59" xr:uid="{00000000-0002-0000-0000-000009000000}">
      <formula1>"陽性,陰性,未測定"</formula1>
    </dataValidation>
    <dataValidation type="list" allowBlank="1" showInputMessage="1" showErrorMessage="1" sqref="B8" xr:uid="{00000000-0002-0000-0000-00000A000000}">
      <formula1>"男性,女性"</formula1>
    </dataValidation>
  </dataValidations>
  <hyperlinks>
    <hyperlink ref="D47" r:id="rId1" xr:uid="{00000000-0004-0000-0000-000000000000}"/>
    <hyperlink ref="D49" r:id="rId2" xr:uid="{00000000-0004-0000-0000-000001000000}"/>
  </hyperlinks>
  <pageMargins left="0.75" right="0.75" top="1" bottom="1" header="0.5" footer="0.5"/>
  <pageSetup paperSize="9" scale="4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RECAM-J 2023スコアシート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Yuko Tamura</cp:lastModifiedBy>
  <cp:lastPrinted>2024-11-28T05:23:09Z</cp:lastPrinted>
  <dcterms:created xsi:type="dcterms:W3CDTF">2024-10-16T03:38:34Z</dcterms:created>
  <dcterms:modified xsi:type="dcterms:W3CDTF">2024-11-28T05:58:04Z</dcterms:modified>
</cp:coreProperties>
</file>